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UNIPOP\2023-2024\1-Tableau de bord 2023 - 2024\"/>
    </mc:Choice>
  </mc:AlternateContent>
  <xr:revisionPtr revIDLastSave="0" documentId="13_ncr:1_{BF2B4239-3024-43AD-88BC-15612844CC4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isie prog saison 3" sheetId="3" r:id="rId1"/>
    <sheet name="Feuil4" sheetId="4" state="hidden" r:id="rId2"/>
  </sheets>
  <definedNames>
    <definedName name="choix" localSheetId="0">'Saisie prog saison 3'!$K$6:$K$7</definedName>
    <definedName name="_xlnm.Print_Area" localSheetId="0">'Saisie prog saison 3'!$A$1:$K$37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" l="1"/>
  <c r="L17" i="3"/>
  <c r="M11" i="3"/>
  <c r="M37" i="3"/>
  <c r="M36" i="3"/>
  <c r="M35" i="3"/>
  <c r="M34" i="3"/>
  <c r="M33" i="3"/>
  <c r="M32" i="3"/>
  <c r="M31" i="3"/>
  <c r="M29" i="3"/>
  <c r="M30" i="3"/>
  <c r="M28" i="3"/>
  <c r="M27" i="3"/>
  <c r="M26" i="3"/>
  <c r="M25" i="3"/>
  <c r="M24" i="3"/>
  <c r="M23" i="3"/>
  <c r="M22" i="3"/>
  <c r="M21" i="3"/>
  <c r="M20" i="3"/>
  <c r="M19" i="3"/>
  <c r="M18" i="3"/>
  <c r="M16" i="3"/>
  <c r="M15" i="3"/>
  <c r="M14" i="3"/>
  <c r="M13" i="3"/>
  <c r="M12" i="3"/>
  <c r="L37" i="3"/>
  <c r="L36" i="3"/>
  <c r="L35" i="3"/>
  <c r="L34" i="3"/>
  <c r="L33" i="3"/>
  <c r="L32" i="3"/>
  <c r="L31" i="3"/>
  <c r="L29" i="3"/>
  <c r="L30" i="3"/>
  <c r="L28" i="3"/>
  <c r="L27" i="3"/>
  <c r="L26" i="3"/>
  <c r="L25" i="3"/>
  <c r="L24" i="3"/>
  <c r="L23" i="3"/>
  <c r="L22" i="3"/>
  <c r="L21" i="3"/>
  <c r="L20" i="3"/>
  <c r="L19" i="3"/>
  <c r="L18" i="3"/>
  <c r="L16" i="3"/>
  <c r="L15" i="3"/>
  <c r="L14" i="3"/>
  <c r="L13" i="3"/>
  <c r="L12" i="3"/>
  <c r="L11" i="3"/>
  <c r="M4" i="3" l="1"/>
  <c r="P3" i="3"/>
  <c r="O4" i="3"/>
  <c r="P4" i="3" s="1"/>
  <c r="D14" i="4"/>
  <c r="E2" i="4"/>
  <c r="O6" i="3"/>
  <c r="P6" i="3" s="1"/>
  <c r="E3" i="4"/>
  <c r="A4" i="3" l="1"/>
  <c r="E4" i="4"/>
  <c r="E6" i="4" s="1"/>
  <c r="B14" i="4" s="1"/>
  <c r="E14" i="4" s="1"/>
  <c r="B11" i="4"/>
  <c r="E11" i="4" s="1"/>
  <c r="B10" i="4"/>
  <c r="E10" i="4" s="1"/>
  <c r="B12" i="4" l="1"/>
  <c r="E12" i="4" s="1"/>
  <c r="E5" i="4"/>
  <c r="B13" i="4" s="1"/>
  <c r="C13" i="4" l="1"/>
  <c r="E13" i="4"/>
  <c r="E15" i="4" s="1"/>
  <c r="F15" i="4" s="1"/>
</calcChain>
</file>

<file path=xl/sharedStrings.xml><?xml version="1.0" encoding="utf-8"?>
<sst xmlns="http://schemas.openxmlformats.org/spreadsheetml/2006/main" count="200" uniqueCount="139">
  <si>
    <t>choix</t>
  </si>
  <si>
    <t>non</t>
  </si>
  <si>
    <t>à l'unité</t>
  </si>
  <si>
    <t>nb cinéma</t>
  </si>
  <si>
    <t>nb histoire</t>
  </si>
  <si>
    <t>nb total</t>
  </si>
  <si>
    <t>nb unité</t>
  </si>
  <si>
    <t>nb abonnement</t>
  </si>
  <si>
    <t>variable</t>
  </si>
  <si>
    <t>a</t>
  </si>
  <si>
    <t>b</t>
  </si>
  <si>
    <t>c</t>
  </si>
  <si>
    <t>d</t>
  </si>
  <si>
    <t>e</t>
  </si>
  <si>
    <r>
      <t>Vous souscrivez un a</t>
    </r>
    <r>
      <rPr>
        <u/>
        <sz val="11"/>
        <color indexed="8"/>
        <rFont val="Calibri"/>
        <family val="2"/>
      </rPr>
      <t>bonnement mixte</t>
    </r>
  </si>
  <si>
    <r>
      <t xml:space="preserve">vous vous abonnez à </t>
    </r>
    <r>
      <rPr>
        <u/>
        <sz val="11"/>
        <color indexed="8"/>
        <rFont val="Calibri"/>
        <family val="2"/>
      </rPr>
      <t>Art Littérature, cinéma</t>
    </r>
  </si>
  <si>
    <r>
      <t xml:space="preserve">vous vous abonnez à </t>
    </r>
    <r>
      <rPr>
        <u/>
        <sz val="11"/>
        <color indexed="8"/>
        <rFont val="Calibri"/>
        <family val="2"/>
      </rPr>
      <t>Histoire</t>
    </r>
  </si>
  <si>
    <t>Nature /titre</t>
  </si>
  <si>
    <t>films proposés</t>
  </si>
  <si>
    <t>Avant-Première</t>
  </si>
  <si>
    <t>date</t>
  </si>
  <si>
    <t>oui</t>
  </si>
  <si>
    <t>Histoire</t>
  </si>
  <si>
    <t>En cas de différé, indiquer la date retenue (j/m/aa)</t>
  </si>
  <si>
    <t>Cinéma</t>
  </si>
  <si>
    <t>histoire</t>
  </si>
  <si>
    <t>Si plus de 15 cinéma ou plus de 15 histoire et moins de 20 total</t>
  </si>
  <si>
    <t xml:space="preserve">mixte = cinéma + histoire </t>
  </si>
  <si>
    <t xml:space="preserve">Si plus de 20 au total </t>
  </si>
  <si>
    <t>abonnement double</t>
  </si>
  <si>
    <t>En cas de deux propositions, je choisis mon film</t>
  </si>
  <si>
    <r>
      <t xml:space="preserve">Vous souscrivez un </t>
    </r>
    <r>
      <rPr>
        <u/>
        <sz val="11"/>
        <color indexed="8"/>
        <rFont val="Calibri"/>
        <family val="2"/>
      </rPr>
      <t>double abonnement</t>
    </r>
    <r>
      <rPr>
        <sz val="11"/>
        <color indexed="8"/>
        <rFont val="Calibri"/>
        <family val="2"/>
      </rPr>
      <t xml:space="preserve"> (Cinéma et Histoire)</t>
    </r>
  </si>
  <si>
    <t>Ville :</t>
  </si>
  <si>
    <t>10 à 16</t>
  </si>
  <si>
    <t>a.bordier@devilleenville.unipop.fr</t>
  </si>
  <si>
    <t xml:space="preserve">En cas de difficulté  : 06 79 11 29 58 </t>
  </si>
  <si>
    <t>Riposte féministe (doc)</t>
  </si>
  <si>
    <t xml:space="preserve">AVP - RENCONTRE </t>
  </si>
  <si>
    <t>Mendès la France (doc)</t>
  </si>
  <si>
    <t>Les Sorcières d'Akelarre</t>
  </si>
  <si>
    <t>Tirailleurs</t>
  </si>
  <si>
    <t>Séance clôture surprise</t>
  </si>
  <si>
    <t xml:space="preserve">Différé possible plus de 72h après le direct &gt; 30 jours maximum. </t>
  </si>
  <si>
    <t>Unipop</t>
  </si>
  <si>
    <t xml:space="preserve">MERCI DE PRIVILEGIER LE DIRECT </t>
  </si>
  <si>
    <t xml:space="preserve">Le Procès Goldman </t>
  </si>
  <si>
    <t xml:space="preserve">Cédric Kahn </t>
  </si>
  <si>
    <t xml:space="preserve">AVP avec France Télévisions </t>
  </si>
  <si>
    <t xml:space="preserve">Nous les ouvriers </t>
  </si>
  <si>
    <t xml:space="preserve">Fabien Béziat et Hugues Nancy </t>
  </si>
  <si>
    <t xml:space="preserve">par Jean-Pierre Filiu </t>
  </si>
  <si>
    <t xml:space="preserve">Second Tour </t>
  </si>
  <si>
    <t xml:space="preserve">Albert Dupontel </t>
  </si>
  <si>
    <t xml:space="preserve">AVP - RENCONTRE  </t>
  </si>
  <si>
    <t>L'Enlèvement</t>
  </si>
  <si>
    <t xml:space="preserve">Le Consentement </t>
  </si>
  <si>
    <t xml:space="preserve"> Vanessa Filho </t>
  </si>
  <si>
    <t>Patrick Rambourg</t>
  </si>
  <si>
    <t>par Marie-Claude Feltes-Strigler</t>
  </si>
  <si>
    <t xml:space="preserve">par Emmanuelle Lambert  </t>
  </si>
  <si>
    <t xml:space="preserve">Le Monde selon Monsanto </t>
  </si>
  <si>
    <t>par Marie-Monique Robin</t>
  </si>
  <si>
    <t>par Nicolas Werth</t>
  </si>
  <si>
    <t>23/11/2023 à 9h30</t>
  </si>
  <si>
    <t>24/11/2023 à 9h30</t>
  </si>
  <si>
    <t>Rosalie</t>
  </si>
  <si>
    <t xml:space="preserve">Stéphanie di Giusto et l'équipe du film </t>
  </si>
  <si>
    <t>AVP - RENCONTRE (dans le cadre du festival du film d'Histoire)</t>
  </si>
  <si>
    <t xml:space="preserve"> Andreï Zviaguintsev </t>
  </si>
  <si>
    <t>AVP - RENCONTRE</t>
  </si>
  <si>
    <t>Bonnard, Pierre et Marthe</t>
  </si>
  <si>
    <t xml:space="preserve">Martin Provost &amp; Cyrille Sciama, dir. du Musée des Impressionnismes Giverny </t>
  </si>
  <si>
    <r>
      <t>Pas de différé possible pour les</t>
    </r>
    <r>
      <rPr>
        <u/>
        <sz val="12"/>
        <color rgb="FFFF0000"/>
        <rFont val="Calibri"/>
        <family val="2"/>
        <scheme val="minor"/>
      </rPr>
      <t xml:space="preserve"> avant-premières</t>
    </r>
  </si>
  <si>
    <r>
      <rPr>
        <sz val="12"/>
        <color theme="1"/>
        <rFont val="Calibri"/>
        <family val="2"/>
        <scheme val="minor"/>
      </rPr>
      <t xml:space="preserve">Conférence I </t>
    </r>
    <r>
      <rPr>
        <i/>
        <sz val="12"/>
        <color theme="1"/>
        <rFont val="Calibri"/>
        <family val="2"/>
        <scheme val="minor"/>
      </rPr>
      <t>Stupéfiant Moyen-Orient : une histoire de drogue, de pouvoir et de société</t>
    </r>
  </si>
  <si>
    <r>
      <t xml:space="preserve">Marco Bellochio </t>
    </r>
    <r>
      <rPr>
        <u/>
        <sz val="12"/>
        <color rgb="FF000000"/>
        <rFont val="Calibri"/>
        <family val="2"/>
        <scheme val="minor"/>
      </rPr>
      <t>en visio</t>
    </r>
  </si>
  <si>
    <r>
      <t>La Passion de Dodin Bouffant</t>
    </r>
    <r>
      <rPr>
        <sz val="12"/>
        <color rgb="FF000000"/>
        <rFont val="Calibri"/>
        <family val="2"/>
        <scheme val="minor"/>
      </rPr>
      <t xml:space="preserve"> de Tran Anh Hung  </t>
    </r>
  </si>
  <si>
    <r>
      <t xml:space="preserve">Conférence I </t>
    </r>
    <r>
      <rPr>
        <i/>
        <sz val="12"/>
        <color theme="1"/>
        <rFont val="Calibri"/>
        <family val="2"/>
        <scheme val="minor"/>
      </rPr>
      <t>Les indiens Osages</t>
    </r>
  </si>
  <si>
    <r>
      <t xml:space="preserve">Conférence I </t>
    </r>
    <r>
      <rPr>
        <i/>
        <sz val="12"/>
        <color theme="1"/>
        <rFont val="Calibri"/>
        <family val="2"/>
        <scheme val="minor"/>
      </rPr>
      <t>Les mille et une vies de Colette</t>
    </r>
  </si>
  <si>
    <r>
      <t xml:space="preserve"> Colette </t>
    </r>
    <r>
      <rPr>
        <sz val="12"/>
        <color rgb="FF000000"/>
        <rFont val="Calibri"/>
        <family val="2"/>
        <scheme val="minor"/>
      </rPr>
      <t>de Wash Westmoreland</t>
    </r>
  </si>
  <si>
    <r>
      <t>Séance Scolaire I</t>
    </r>
    <r>
      <rPr>
        <i/>
        <sz val="12"/>
        <color theme="1"/>
        <rFont val="Calibri"/>
        <family val="2"/>
        <scheme val="minor"/>
      </rPr>
      <t xml:space="preserve"> Le Monde selon Monsanto </t>
    </r>
  </si>
  <si>
    <r>
      <t xml:space="preserve">Moissons sanglantes, 1933, la famine en Ukraine </t>
    </r>
    <r>
      <rPr>
        <sz val="12"/>
        <color rgb="FF000000"/>
        <rFont val="Calibri"/>
        <family val="2"/>
        <scheme val="minor"/>
      </rPr>
      <t xml:space="preserve">de Guillaume Ribot </t>
    </r>
  </si>
  <si>
    <t xml:space="preserve">par Arthur Chevallier </t>
  </si>
  <si>
    <r>
      <rPr>
        <sz val="12"/>
        <color theme="1"/>
        <rFont val="Calibri"/>
        <family val="2"/>
        <scheme val="minor"/>
      </rPr>
      <t>Conférence I</t>
    </r>
    <r>
      <rPr>
        <i/>
        <sz val="12"/>
        <color theme="1"/>
        <rFont val="Calibri"/>
        <family val="2"/>
        <scheme val="minor"/>
      </rPr>
      <t xml:space="preserve"> Histoire du Paris gastronomique </t>
    </r>
  </si>
  <si>
    <t>par René Otayek</t>
  </si>
  <si>
    <r>
      <t xml:space="preserve">AVP &amp; Conférence I </t>
    </r>
    <r>
      <rPr>
        <i/>
        <sz val="12"/>
        <color theme="1"/>
        <rFont val="Calibri"/>
        <family val="2"/>
        <scheme val="minor"/>
      </rPr>
      <t>Mouvements et figures féministes dans le monde arabe</t>
    </r>
  </si>
  <si>
    <r>
      <t>Inchallah un fils</t>
    </r>
    <r>
      <rPr>
        <sz val="12"/>
        <color rgb="FF000000"/>
        <rFont val="Calibri"/>
        <family val="2"/>
        <scheme val="minor"/>
      </rPr>
      <t xml:space="preserve"> d'Amjad Al Rasheed</t>
    </r>
    <r>
      <rPr>
        <i/>
        <sz val="12"/>
        <color indexed="8"/>
        <rFont val="Calibri"/>
        <family val="2"/>
        <scheme val="minor"/>
      </rPr>
      <t xml:space="preserve"> </t>
    </r>
  </si>
  <si>
    <r>
      <t xml:space="preserve">Conférence I </t>
    </r>
    <r>
      <rPr>
        <i/>
        <sz val="12"/>
        <color theme="1"/>
        <rFont val="Calibri"/>
        <family val="2"/>
        <scheme val="minor"/>
      </rPr>
      <t>La famille japonaise de Ozu à Kore-eda</t>
    </r>
  </si>
  <si>
    <r>
      <t>Monster</t>
    </r>
    <r>
      <rPr>
        <sz val="12"/>
        <color rgb="FF000000"/>
        <rFont val="Calibri"/>
        <family val="2"/>
        <scheme val="minor"/>
      </rPr>
      <t xml:space="preserve"> de Kore-eda</t>
    </r>
  </si>
  <si>
    <r>
      <t xml:space="preserve">Conférence I </t>
    </r>
    <r>
      <rPr>
        <i/>
        <sz val="12"/>
        <color theme="1"/>
        <rFont val="Calibri"/>
        <family val="2"/>
        <scheme val="minor"/>
      </rPr>
      <t xml:space="preserve">Delphine Seyrig, actrice moderne absolue </t>
    </r>
  </si>
  <si>
    <t>Sois belle et tais-toi de Delphine Seyrig</t>
  </si>
  <si>
    <t xml:space="preserve">par Jean-Marc Lalanne </t>
  </si>
  <si>
    <r>
      <t>Conférence I</t>
    </r>
    <r>
      <rPr>
        <i/>
        <sz val="12"/>
        <color theme="1"/>
        <rFont val="Calibri"/>
        <family val="2"/>
        <scheme val="minor"/>
      </rPr>
      <t xml:space="preserve"> Une brève histoire de l'identité bretonne</t>
    </r>
  </si>
  <si>
    <r>
      <t>Que la fête commence</t>
    </r>
    <r>
      <rPr>
        <sz val="12"/>
        <color rgb="FF000000"/>
        <rFont val="Calibri"/>
        <family val="2"/>
        <scheme val="minor"/>
      </rPr>
      <t xml:space="preserve"> de Bertrand Tavernier</t>
    </r>
  </si>
  <si>
    <r>
      <t xml:space="preserve">Conférence I </t>
    </r>
    <r>
      <rPr>
        <i/>
        <sz val="12"/>
        <color theme="1"/>
        <rFont val="Calibri"/>
        <family val="2"/>
        <scheme val="minor"/>
      </rPr>
      <t>Jeux Olympiques : le monde selon le CIO</t>
    </r>
  </si>
  <si>
    <t xml:space="preserve">par Patrick Clastres </t>
  </si>
  <si>
    <r>
      <t>Les Chariots de feu</t>
    </r>
    <r>
      <rPr>
        <sz val="12"/>
        <color rgb="FF000000"/>
        <rFont val="Calibri"/>
        <family val="2"/>
        <scheme val="minor"/>
      </rPr>
      <t xml:space="preserve"> de Hugh Hudson</t>
    </r>
  </si>
  <si>
    <r>
      <t xml:space="preserve">Les Sorcières de l’Orient </t>
    </r>
    <r>
      <rPr>
        <sz val="12"/>
        <color rgb="FF000000"/>
        <rFont val="Calibri"/>
        <family val="2"/>
        <scheme val="minor"/>
      </rPr>
      <t>de Julien Faraut</t>
    </r>
  </si>
  <si>
    <t>Othello d’Orson Welles</t>
  </si>
  <si>
    <r>
      <t xml:space="preserve">Conférence I </t>
    </r>
    <r>
      <rPr>
        <i/>
        <sz val="12"/>
        <color theme="1"/>
        <rFont val="Calibri"/>
        <family val="2"/>
        <scheme val="minor"/>
      </rPr>
      <t xml:space="preserve">Shakespeare à l’écran </t>
    </r>
  </si>
  <si>
    <t xml:space="preserve">par Sarah Hatchuel </t>
  </si>
  <si>
    <r>
      <t xml:space="preserve">Conférence I </t>
    </r>
    <r>
      <rPr>
        <i/>
        <sz val="12"/>
        <color theme="1"/>
        <rFont val="Calibri"/>
        <family val="2"/>
        <scheme val="minor"/>
      </rPr>
      <t>La Révolution des Œillets</t>
    </r>
  </si>
  <si>
    <r>
      <t xml:space="preserve">Capitaines d'Avril </t>
    </r>
    <r>
      <rPr>
        <sz val="12"/>
        <color rgb="FF000000"/>
        <rFont val="Calibri"/>
        <family val="2"/>
        <scheme val="minor"/>
      </rPr>
      <t>de Maria de Medeiros</t>
    </r>
  </si>
  <si>
    <t>par Pascal-Alex Vincent</t>
  </si>
  <si>
    <t>par  Nicolas Patin</t>
  </si>
  <si>
    <t xml:space="preserve">par Yves Léonard </t>
  </si>
  <si>
    <r>
      <t xml:space="preserve">Conférence I </t>
    </r>
    <r>
      <rPr>
        <i/>
        <sz val="12"/>
        <color theme="1"/>
        <rFont val="Calibri"/>
        <family val="2"/>
        <scheme val="minor"/>
      </rPr>
      <t>Cinémas indiens</t>
    </r>
  </si>
  <si>
    <t xml:space="preserve">par Amandine d’Azevedo </t>
  </si>
  <si>
    <t>Salaam Bombay ! de Mira Nair</t>
  </si>
  <si>
    <r>
      <t xml:space="preserve">Conférence I </t>
    </r>
    <r>
      <rPr>
        <i/>
        <sz val="12"/>
        <color theme="1"/>
        <rFont val="Calibri"/>
        <family val="2"/>
        <scheme val="minor"/>
      </rPr>
      <t>Joseph Losey, un Américain en Grande-Bretagne</t>
    </r>
  </si>
  <si>
    <t xml:space="preserve">par NT Binh </t>
  </si>
  <si>
    <t xml:space="preserve">Le Messager </t>
  </si>
  <si>
    <t xml:space="preserve">Temps sans pitié </t>
  </si>
  <si>
    <t xml:space="preserve">Une réalisatrice ou un réalisateur </t>
  </si>
  <si>
    <t xml:space="preserve">Film </t>
  </si>
  <si>
    <t>Film</t>
  </si>
  <si>
    <t>Films</t>
  </si>
  <si>
    <t xml:space="preserve">Films </t>
  </si>
  <si>
    <t xml:space="preserve">Elena </t>
  </si>
  <si>
    <t>Démarre à 18H30 par le film - la rencontre suit le film</t>
  </si>
  <si>
    <r>
      <t xml:space="preserve"> Chevalier Noir</t>
    </r>
    <r>
      <rPr>
        <sz val="12"/>
        <color rgb="FF000000"/>
        <rFont val="Calibri"/>
        <family val="2"/>
        <scheme val="minor"/>
      </rPr>
      <t xml:space="preserve"> d'Emad Aleebrahim Dehkordi</t>
    </r>
  </si>
  <si>
    <r>
      <rPr>
        <i/>
        <sz val="12"/>
        <color rgb="FF000000"/>
        <rFont val="Calibri"/>
        <family val="2"/>
        <scheme val="minor"/>
      </rPr>
      <t>La Loi de Téhéran</t>
    </r>
    <r>
      <rPr>
        <i/>
        <sz val="12"/>
        <color indexed="8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de Saeed Roustayi</t>
    </r>
  </si>
  <si>
    <t xml:space="preserve">RENCONTRE  </t>
  </si>
  <si>
    <r>
      <t xml:space="preserve">Séance Scolaire I </t>
    </r>
    <r>
      <rPr>
        <i/>
        <sz val="12"/>
        <color theme="1"/>
        <rFont val="Calibri"/>
        <family val="2"/>
        <scheme val="minor"/>
      </rPr>
      <t xml:space="preserve">Moissons sanglantes, 1933, la famine en Ukraine </t>
    </r>
  </si>
  <si>
    <r>
      <t xml:space="preserve">Conférence I </t>
    </r>
    <r>
      <rPr>
        <i/>
        <sz val="12"/>
        <color theme="1"/>
        <rFont val="Calibri"/>
        <family val="2"/>
        <scheme val="minor"/>
      </rPr>
      <t>Napoléon, une passion française ?</t>
    </r>
  </si>
  <si>
    <t>titre / invité.e.s</t>
  </si>
  <si>
    <t xml:space="preserve">par Joël Cornette </t>
  </si>
  <si>
    <t>Art, littérature, cinéma</t>
  </si>
  <si>
    <t>Je sélectionne cette conférence (cliquez sur oui ou non)</t>
  </si>
  <si>
    <t>Démarre à 18H30 par la conférence - horaire du film au choix pour la salle - à placer avant ou après la conférence</t>
  </si>
  <si>
    <t xml:space="preserve">Merci de renvoyer ce fichier :  </t>
  </si>
  <si>
    <t xml:space="preserve">Nom cinéma </t>
  </si>
  <si>
    <r>
      <t xml:space="preserve"> Napoléon</t>
    </r>
    <r>
      <rPr>
        <sz val="12"/>
        <color rgb="FF000000"/>
        <rFont val="Calibri"/>
        <family val="2"/>
        <scheme val="minor"/>
      </rPr>
      <t xml:space="preserve"> de Ridley Scott</t>
    </r>
    <r>
      <rPr>
        <sz val="12"/>
        <color rgb="FFFF0000"/>
        <rFont val="Calibri"/>
        <family val="2"/>
        <scheme val="minor"/>
      </rPr>
      <t xml:space="preserve">  </t>
    </r>
  </si>
  <si>
    <r>
      <t xml:space="preserve"> L'Abbé Pierre une vie de combats </t>
    </r>
    <r>
      <rPr>
        <sz val="12"/>
        <color rgb="FF000000"/>
        <rFont val="Calibri"/>
        <family val="2"/>
        <scheme val="minor"/>
      </rPr>
      <t>de Frédéric Tellier</t>
    </r>
  </si>
  <si>
    <t xml:space="preserve"> Olivier Gorce (scénariste)</t>
  </si>
  <si>
    <t>Film suivie d'une discussion</t>
  </si>
  <si>
    <r>
      <t xml:space="preserve">The Zone of Interest </t>
    </r>
    <r>
      <rPr>
        <sz val="12"/>
        <color rgb="FF000000"/>
        <rFont val="Calibri"/>
        <family val="2"/>
        <scheme val="minor"/>
      </rPr>
      <t xml:space="preserve">de Jonathan Glazer  </t>
    </r>
  </si>
  <si>
    <t xml:space="preserve">Conférence I Rencontre avec le cinéaste Andreï Zviaguintsev </t>
  </si>
  <si>
    <t xml:space="preserve">Léviathan </t>
  </si>
  <si>
    <r>
      <t>Killers of the Flower Moo</t>
    </r>
    <r>
      <rPr>
        <sz val="12"/>
        <color rgb="FF000000"/>
        <rFont val="Calibri"/>
        <family val="2"/>
        <scheme val="minor"/>
      </rPr>
      <t>n de Martin Scorsese</t>
    </r>
    <r>
      <rPr>
        <i/>
        <sz val="12"/>
        <color rgb="FFFF0000"/>
        <rFont val="Calibri"/>
        <family val="2"/>
        <scheme val="minor"/>
      </rPr>
      <t xml:space="preserve"> (conférence pouvant être programmé 
indépendamment de la programmation du film)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</si>
</sst>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C]d\-mmm\-yy;@"/>
  </numFmts>
  <fonts count="42" x14ac:knownFonts="1">
    <font>
      <sz val="11"/>
      <color indexed="8"/>
      <name val="Calibri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1"/>
      <color indexed="10"/>
      <name val="Trebuchet MS"/>
      <family val="2"/>
    </font>
    <font>
      <i/>
      <sz val="11"/>
      <color indexed="8"/>
      <name val="Trebuchet MS"/>
      <family val="2"/>
    </font>
    <font>
      <sz val="11"/>
      <color indexed="12"/>
      <name val="Trebuchet MS"/>
      <family val="2"/>
    </font>
    <font>
      <sz val="11"/>
      <name val="Trebuchet MS"/>
      <family val="2"/>
    </font>
    <font>
      <u/>
      <sz val="11"/>
      <color indexed="8"/>
      <name val="Calibri"/>
      <family val="2"/>
    </font>
    <font>
      <sz val="8"/>
      <name val="Verdana"/>
      <family val="2"/>
    </font>
    <font>
      <b/>
      <sz val="12"/>
      <color indexed="8"/>
      <name val="Trebuchet MS"/>
      <family val="2"/>
    </font>
    <font>
      <i/>
      <sz val="12"/>
      <name val="Trebuchet MS"/>
      <family val="2"/>
    </font>
    <font>
      <u/>
      <sz val="11"/>
      <color theme="10"/>
      <name val="Calibri"/>
      <family val="2"/>
    </font>
    <font>
      <sz val="11"/>
      <color theme="0"/>
      <name val="Trebuchet MS"/>
      <family val="2"/>
    </font>
    <font>
      <b/>
      <sz val="11"/>
      <color theme="0"/>
      <name val="Trebuchet MS"/>
      <family val="2"/>
    </font>
    <font>
      <b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b/>
      <u/>
      <sz val="12"/>
      <color theme="10"/>
      <name val="Calibri"/>
      <family val="2"/>
    </font>
    <font>
      <b/>
      <sz val="12"/>
      <color rgb="FF0000FF"/>
      <name val="Calibri"/>
      <family val="2"/>
    </font>
    <font>
      <b/>
      <sz val="12"/>
      <name val="Trebuchet MS"/>
      <family val="2"/>
    </font>
    <font>
      <b/>
      <sz val="12"/>
      <color indexed="8"/>
      <name val="Calibri"/>
      <family val="2"/>
    </font>
    <font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30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vertical="center" wrapText="1"/>
      <protection locked="0"/>
    </xf>
    <xf numFmtId="0" fontId="28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vertical="center" wrapText="1"/>
      <protection locked="0"/>
    </xf>
    <xf numFmtId="0" fontId="20" fillId="4" borderId="1" xfId="0" applyFont="1" applyFill="1" applyBorder="1" applyAlignment="1">
      <alignment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vertical="center" wrapText="1"/>
      <protection locked="0"/>
    </xf>
    <xf numFmtId="0" fontId="17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9" fillId="3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5" fontId="28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  <protection locked="0"/>
    </xf>
    <xf numFmtId="0" fontId="20" fillId="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34" fillId="3" borderId="1" xfId="0" applyFont="1" applyFill="1" applyBorder="1" applyAlignment="1">
      <alignment horizontal="center" vertical="center" wrapText="1"/>
    </xf>
    <xf numFmtId="165" fontId="15" fillId="8" borderId="1" xfId="0" applyNumberFormat="1" applyFont="1" applyFill="1" applyBorder="1" applyAlignment="1">
      <alignment horizontal="center" vertical="center" wrapText="1"/>
    </xf>
    <xf numFmtId="0" fontId="20" fillId="8" borderId="0" xfId="0" applyFont="1" applyFill="1" applyAlignment="1">
      <alignment horizontal="left" vertical="center"/>
    </xf>
    <xf numFmtId="0" fontId="23" fillId="8" borderId="0" xfId="0" applyFont="1" applyFill="1" applyAlignment="1">
      <alignment horizontal="left" vertical="center" wrapText="1"/>
    </xf>
    <xf numFmtId="165" fontId="28" fillId="8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29" fillId="5" borderId="0" xfId="0" applyFont="1" applyFill="1" applyAlignment="1">
      <alignment horizontal="center" vertical="center" wrapText="1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5" fillId="8" borderId="0" xfId="0" applyFont="1" applyFill="1" applyAlignment="1">
      <alignment vertical="center" wrapText="1"/>
    </xf>
    <xf numFmtId="0" fontId="17" fillId="8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vertical="center" wrapText="1"/>
    </xf>
    <xf numFmtId="0" fontId="17" fillId="7" borderId="0" xfId="0" applyFont="1" applyFill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4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0" fillId="4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7" fillId="2" borderId="0" xfId="1" applyFont="1" applyFill="1" applyAlignment="1" applyProtection="1">
      <alignment horizontal="left" vertical="center"/>
    </xf>
    <xf numFmtId="0" fontId="38" fillId="2" borderId="0" xfId="0" applyFont="1" applyFill="1" applyAlignment="1">
      <alignment horizontal="left" vertical="center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164" fontId="4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33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15" fontId="29" fillId="0" borderId="1" xfId="0" applyNumberFormat="1" applyFont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bordier@devilleenville.unipo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7"/>
  <sheetViews>
    <sheetView showGridLines="0" tabSelected="1" zoomScale="64" zoomScaleNormal="64" workbookViewId="0">
      <pane ySplit="10" topLeftCell="A11" activePane="bottomLeft" state="frozenSplit"/>
      <selection pane="bottomLeft" activeCell="G24" sqref="G24"/>
    </sheetView>
  </sheetViews>
  <sheetFormatPr baseColWidth="10" defaultColWidth="19.42578125" defaultRowHeight="16.5" x14ac:dyDescent="0.25"/>
  <cols>
    <col min="1" max="1" width="17.5703125" style="5" customWidth="1"/>
    <col min="2" max="2" width="19.140625" style="7" customWidth="1"/>
    <col min="3" max="3" width="42.42578125" style="8" customWidth="1"/>
    <col min="4" max="4" width="36" style="2" customWidth="1"/>
    <col min="5" max="5" width="13.5703125" style="3" customWidth="1"/>
    <col min="6" max="6" width="20.7109375" style="4" customWidth="1"/>
    <col min="7" max="7" width="20" style="5" customWidth="1"/>
    <col min="8" max="8" width="17.140625" style="6" customWidth="1"/>
    <col min="9" max="9" width="19.42578125" style="5" hidden="1" customWidth="1"/>
    <col min="10" max="10" width="19.85546875" style="9" customWidth="1"/>
    <col min="11" max="11" width="18.7109375" style="69" customWidth="1"/>
    <col min="12" max="12" width="9.140625" style="11" hidden="1" customWidth="1"/>
    <col min="13" max="17" width="9.140625" style="12" hidden="1" customWidth="1"/>
    <col min="18" max="18" width="1.85546875" style="12" customWidth="1"/>
    <col min="19" max="19" width="5.7109375" style="12" customWidth="1"/>
    <col min="20" max="26" width="19.42578125" style="84"/>
    <col min="27" max="16384" width="19.42578125" style="5"/>
  </cols>
  <sheetData>
    <row r="1" spans="1:22" ht="26.25" customHeight="1" x14ac:dyDescent="0.25">
      <c r="A1" s="89" t="s">
        <v>129</v>
      </c>
      <c r="B1" s="90"/>
      <c r="C1" s="105" t="s">
        <v>34</v>
      </c>
      <c r="D1" s="106"/>
      <c r="E1" s="14"/>
      <c r="F1" s="15"/>
      <c r="G1" s="16"/>
      <c r="H1" s="110" t="s">
        <v>35</v>
      </c>
      <c r="I1" s="111"/>
      <c r="J1" s="111"/>
      <c r="K1" s="111"/>
    </row>
    <row r="2" spans="1:22" ht="24.75" customHeight="1" x14ac:dyDescent="0.25">
      <c r="A2" s="96" t="s">
        <v>130</v>
      </c>
      <c r="B2" s="112"/>
      <c r="C2" s="113"/>
      <c r="D2" s="10" t="s">
        <v>32</v>
      </c>
      <c r="E2" s="107"/>
      <c r="F2" s="108"/>
      <c r="G2" s="109"/>
      <c r="J2" s="13"/>
      <c r="P2" s="12">
        <v>720</v>
      </c>
    </row>
    <row r="3" spans="1:22" ht="21" customHeight="1" x14ac:dyDescent="0.25">
      <c r="J3" s="13"/>
      <c r="O3" s="12">
        <v>75</v>
      </c>
      <c r="P3" s="12">
        <f>720+O3</f>
        <v>795</v>
      </c>
    </row>
    <row r="4" spans="1:22" ht="18.95" customHeight="1" x14ac:dyDescent="0.25">
      <c r="A4" s="18" t="str">
        <f>CONCATENATE("Nombre de conférences retenues : ",M4)</f>
        <v>Nombre de conférences retenues : 0</v>
      </c>
      <c r="B4" s="19"/>
      <c r="C4" s="20"/>
      <c r="D4" s="21"/>
      <c r="E4" s="22"/>
      <c r="F4" s="23"/>
      <c r="G4" s="24"/>
      <c r="H4" s="25"/>
      <c r="I4" s="24"/>
      <c r="J4" s="26"/>
      <c r="K4" s="70"/>
      <c r="L4" s="27"/>
      <c r="M4" s="28">
        <f>SUM(M11:M37)</f>
        <v>0</v>
      </c>
      <c r="O4" s="12">
        <f>O3+75</f>
        <v>150</v>
      </c>
      <c r="P4" s="12">
        <f>720+O4</f>
        <v>870</v>
      </c>
    </row>
    <row r="5" spans="1:22" ht="29.1" customHeight="1" x14ac:dyDescent="0.25">
      <c r="A5" s="114" t="s">
        <v>44</v>
      </c>
      <c r="B5" s="115"/>
      <c r="C5" s="115"/>
      <c r="D5" s="115"/>
      <c r="E5" s="115"/>
      <c r="F5" s="115"/>
      <c r="G5" s="115"/>
      <c r="H5" s="115"/>
      <c r="I5" s="24"/>
      <c r="J5" s="26"/>
      <c r="K5" s="70"/>
      <c r="L5" s="27"/>
      <c r="M5" s="27"/>
    </row>
    <row r="6" spans="1:22" ht="21.75" customHeight="1" x14ac:dyDescent="0.25">
      <c r="A6" s="88" t="s">
        <v>72</v>
      </c>
      <c r="B6" s="29"/>
      <c r="C6" s="29"/>
      <c r="D6" s="29"/>
      <c r="E6" s="29"/>
      <c r="F6" s="29"/>
      <c r="G6" s="29"/>
      <c r="H6" s="29"/>
      <c r="I6" s="24"/>
      <c r="J6" s="26"/>
      <c r="K6" s="27" t="s">
        <v>21</v>
      </c>
      <c r="L6" s="27"/>
      <c r="M6" s="27"/>
      <c r="O6" s="12">
        <f>O5+75</f>
        <v>75</v>
      </c>
      <c r="P6" s="12">
        <f>720+O6</f>
        <v>795</v>
      </c>
    </row>
    <row r="7" spans="1:22" ht="21" customHeight="1" x14ac:dyDescent="0.25">
      <c r="A7" s="102" t="s">
        <v>42</v>
      </c>
      <c r="B7" s="102"/>
      <c r="C7" s="102"/>
      <c r="D7" s="24"/>
      <c r="E7" s="22"/>
      <c r="F7" s="20"/>
      <c r="G7" s="24"/>
      <c r="H7" s="30" t="s">
        <v>21</v>
      </c>
      <c r="I7" s="24"/>
      <c r="J7" s="26"/>
      <c r="K7" s="27" t="s">
        <v>1</v>
      </c>
      <c r="L7" s="27"/>
      <c r="M7" s="27"/>
    </row>
    <row r="8" spans="1:22" ht="29.1" customHeight="1" x14ac:dyDescent="0.25">
      <c r="A8" s="80" t="s">
        <v>128</v>
      </c>
      <c r="B8" s="81"/>
      <c r="C8" s="81"/>
      <c r="D8" s="92"/>
      <c r="E8" s="93"/>
      <c r="F8" s="20"/>
      <c r="G8" s="24"/>
      <c r="H8" s="30"/>
      <c r="I8" s="24"/>
      <c r="J8" s="26"/>
      <c r="K8" s="27"/>
      <c r="L8" s="27"/>
      <c r="M8" s="27"/>
    </row>
    <row r="9" spans="1:22" ht="29.1" customHeight="1" x14ac:dyDescent="0.25">
      <c r="A9" s="65" t="s">
        <v>118</v>
      </c>
      <c r="B9" s="66"/>
      <c r="C9" s="66"/>
      <c r="D9" s="94"/>
      <c r="E9" s="95"/>
      <c r="F9" s="20"/>
      <c r="G9" s="24"/>
      <c r="H9" s="30"/>
      <c r="I9" s="24"/>
      <c r="J9" s="26"/>
      <c r="K9" s="70"/>
      <c r="L9" s="27"/>
      <c r="M9" s="27"/>
    </row>
    <row r="10" spans="1:22" ht="99.75" customHeight="1" x14ac:dyDescent="0.25">
      <c r="A10" s="31" t="s">
        <v>43</v>
      </c>
      <c r="B10" s="32" t="s">
        <v>20</v>
      </c>
      <c r="C10" s="33" t="s">
        <v>17</v>
      </c>
      <c r="D10" s="31" t="s">
        <v>124</v>
      </c>
      <c r="E10" s="34"/>
      <c r="F10" s="104" t="s">
        <v>18</v>
      </c>
      <c r="G10" s="104"/>
      <c r="H10" s="35" t="s">
        <v>127</v>
      </c>
      <c r="I10" s="36" t="s">
        <v>0</v>
      </c>
      <c r="J10" s="91" t="s">
        <v>23</v>
      </c>
      <c r="K10" s="71" t="s">
        <v>30</v>
      </c>
      <c r="L10" s="27"/>
      <c r="M10" s="37"/>
    </row>
    <row r="11" spans="1:22" ht="44.1" customHeight="1" x14ac:dyDescent="0.25">
      <c r="A11" s="38" t="s">
        <v>22</v>
      </c>
      <c r="B11" s="67">
        <v>45187</v>
      </c>
      <c r="C11" s="39" t="s">
        <v>37</v>
      </c>
      <c r="D11" s="40" t="s">
        <v>46</v>
      </c>
      <c r="E11" s="41" t="s">
        <v>19</v>
      </c>
      <c r="F11" s="103" t="s">
        <v>45</v>
      </c>
      <c r="G11" s="103"/>
      <c r="H11" s="42"/>
      <c r="I11" s="43"/>
      <c r="J11" s="97"/>
      <c r="K11" s="72"/>
      <c r="L11" s="27" t="str">
        <f t="shared" ref="L11:L37" si="0">IF(H11="oui",A11,"")</f>
        <v/>
      </c>
      <c r="M11" s="37">
        <f>IF(H11="OUI",1,)</f>
        <v>0</v>
      </c>
    </row>
    <row r="12" spans="1:22" ht="44.1" customHeight="1" x14ac:dyDescent="0.25">
      <c r="A12" s="38" t="s">
        <v>22</v>
      </c>
      <c r="B12" s="67">
        <v>45194</v>
      </c>
      <c r="C12" s="39" t="s">
        <v>47</v>
      </c>
      <c r="D12" s="40" t="s">
        <v>49</v>
      </c>
      <c r="E12" s="41" t="s">
        <v>19</v>
      </c>
      <c r="F12" s="103" t="s">
        <v>48</v>
      </c>
      <c r="G12" s="103" t="s">
        <v>36</v>
      </c>
      <c r="H12" s="42"/>
      <c r="I12" s="43"/>
      <c r="J12" s="97"/>
      <c r="K12" s="72"/>
      <c r="L12" s="27" t="str">
        <f t="shared" si="0"/>
        <v/>
      </c>
      <c r="M12" s="37">
        <f>IF(H12="OUI",1,)</f>
        <v>0</v>
      </c>
    </row>
    <row r="13" spans="1:22" ht="44.1" customHeight="1" x14ac:dyDescent="0.25">
      <c r="A13" s="38" t="s">
        <v>22</v>
      </c>
      <c r="B13" s="79">
        <v>45201</v>
      </c>
      <c r="C13" s="44" t="s">
        <v>73</v>
      </c>
      <c r="D13" s="40" t="s">
        <v>50</v>
      </c>
      <c r="E13" s="41" t="s">
        <v>116</v>
      </c>
      <c r="F13" s="83" t="s">
        <v>119</v>
      </c>
      <c r="G13" s="83" t="s">
        <v>120</v>
      </c>
      <c r="H13" s="42"/>
      <c r="I13" s="43"/>
      <c r="J13" s="97"/>
      <c r="K13" s="72"/>
      <c r="L13" s="27" t="str">
        <f t="shared" si="0"/>
        <v/>
      </c>
      <c r="M13" s="37">
        <f t="shared" ref="M13:M37" si="1">IF(H13="OUI",1,)</f>
        <v>0</v>
      </c>
      <c r="U13" s="86"/>
      <c r="V13" s="86"/>
    </row>
    <row r="14" spans="1:22" ht="44.1" customHeight="1" x14ac:dyDescent="0.25">
      <c r="A14" s="45" t="s">
        <v>126</v>
      </c>
      <c r="B14" s="67">
        <v>45204</v>
      </c>
      <c r="C14" s="46" t="s">
        <v>53</v>
      </c>
      <c r="D14" s="47" t="s">
        <v>52</v>
      </c>
      <c r="E14" s="48" t="s">
        <v>19</v>
      </c>
      <c r="F14" s="100" t="s">
        <v>51</v>
      </c>
      <c r="G14" s="100"/>
      <c r="H14" s="87"/>
      <c r="I14" s="49"/>
      <c r="J14" s="98"/>
      <c r="K14" s="73"/>
      <c r="L14" s="27" t="str">
        <f t="shared" si="0"/>
        <v/>
      </c>
      <c r="M14" s="37">
        <f t="shared" si="1"/>
        <v>0</v>
      </c>
    </row>
    <row r="15" spans="1:22" ht="44.1" customHeight="1" x14ac:dyDescent="0.25">
      <c r="A15" s="38" t="s">
        <v>22</v>
      </c>
      <c r="B15" s="67">
        <v>45208</v>
      </c>
      <c r="C15" s="39" t="s">
        <v>37</v>
      </c>
      <c r="D15" s="40" t="s">
        <v>74</v>
      </c>
      <c r="E15" s="41" t="s">
        <v>19</v>
      </c>
      <c r="F15" s="103" t="s">
        <v>54</v>
      </c>
      <c r="G15" s="103"/>
      <c r="H15" s="42"/>
      <c r="I15" s="43"/>
      <c r="J15" s="97"/>
      <c r="K15" s="72"/>
      <c r="L15" s="27" t="str">
        <f t="shared" si="0"/>
        <v/>
      </c>
      <c r="M15" s="37">
        <f t="shared" si="1"/>
        <v>0</v>
      </c>
    </row>
    <row r="16" spans="1:22" ht="44.1" customHeight="1" x14ac:dyDescent="0.25">
      <c r="A16" s="45" t="s">
        <v>126</v>
      </c>
      <c r="B16" s="67">
        <v>45218</v>
      </c>
      <c r="C16" s="46" t="s">
        <v>121</v>
      </c>
      <c r="D16" s="47" t="s">
        <v>56</v>
      </c>
      <c r="E16" s="48" t="s">
        <v>114</v>
      </c>
      <c r="F16" s="118" t="s">
        <v>55</v>
      </c>
      <c r="G16" s="100"/>
      <c r="H16" s="87"/>
      <c r="I16" s="49"/>
      <c r="J16" s="98"/>
      <c r="K16" s="73"/>
      <c r="L16" s="27" t="str">
        <f t="shared" si="0"/>
        <v/>
      </c>
      <c r="M16" s="37">
        <f t="shared" si="1"/>
        <v>0</v>
      </c>
    </row>
    <row r="17" spans="1:26" ht="44.1" customHeight="1" x14ac:dyDescent="0.25">
      <c r="A17" s="45" t="s">
        <v>126</v>
      </c>
      <c r="B17" s="67">
        <v>45225</v>
      </c>
      <c r="C17" s="50" t="s">
        <v>37</v>
      </c>
      <c r="D17" s="51" t="s">
        <v>133</v>
      </c>
      <c r="E17" s="52" t="s">
        <v>19</v>
      </c>
      <c r="F17" s="101" t="s">
        <v>132</v>
      </c>
      <c r="G17" s="101"/>
      <c r="H17" s="87"/>
      <c r="I17" s="53"/>
      <c r="J17" s="98"/>
      <c r="K17" s="76"/>
      <c r="L17" s="27" t="str">
        <f t="shared" ref="L17" si="2">IF(H17="oui",A17,"")</f>
        <v/>
      </c>
      <c r="M17" s="37">
        <f t="shared" ref="M17" si="3">IF(H17="OUI",1,)</f>
        <v>0</v>
      </c>
    </row>
    <row r="18" spans="1:26" ht="44.1" customHeight="1" x14ac:dyDescent="0.25">
      <c r="A18" s="38" t="s">
        <v>22</v>
      </c>
      <c r="B18" s="79">
        <v>45229</v>
      </c>
      <c r="C18" s="44" t="s">
        <v>82</v>
      </c>
      <c r="D18" s="40" t="s">
        <v>57</v>
      </c>
      <c r="E18" s="41" t="s">
        <v>19</v>
      </c>
      <c r="F18" s="103" t="s">
        <v>75</v>
      </c>
      <c r="G18" s="103" t="s">
        <v>38</v>
      </c>
      <c r="H18" s="42"/>
      <c r="I18" s="43"/>
      <c r="J18" s="97"/>
      <c r="K18" s="72"/>
      <c r="L18" s="27" t="str">
        <f t="shared" si="0"/>
        <v/>
      </c>
      <c r="M18" s="37">
        <f t="shared" si="1"/>
        <v>0</v>
      </c>
    </row>
    <row r="19" spans="1:26" ht="74.25" customHeight="1" x14ac:dyDescent="0.25">
      <c r="A19" s="38" t="s">
        <v>22</v>
      </c>
      <c r="B19" s="79">
        <v>45236</v>
      </c>
      <c r="C19" s="39" t="s">
        <v>76</v>
      </c>
      <c r="D19" s="40" t="s">
        <v>58</v>
      </c>
      <c r="E19" s="41" t="s">
        <v>113</v>
      </c>
      <c r="F19" s="116" t="s">
        <v>138</v>
      </c>
      <c r="G19" s="103"/>
      <c r="H19" s="42"/>
      <c r="I19" s="43"/>
      <c r="J19" s="97"/>
      <c r="K19" s="72"/>
      <c r="L19" s="27" t="str">
        <f t="shared" si="0"/>
        <v/>
      </c>
      <c r="M19" s="37">
        <f t="shared" si="1"/>
        <v>0</v>
      </c>
    </row>
    <row r="20" spans="1:26" ht="44.1" customHeight="1" x14ac:dyDescent="0.25">
      <c r="A20" s="45" t="s">
        <v>126</v>
      </c>
      <c r="B20" s="79">
        <v>45239</v>
      </c>
      <c r="C20" s="50" t="s">
        <v>77</v>
      </c>
      <c r="D20" s="51" t="s">
        <v>59</v>
      </c>
      <c r="E20" s="52" t="s">
        <v>114</v>
      </c>
      <c r="F20" s="119" t="s">
        <v>78</v>
      </c>
      <c r="G20" s="120"/>
      <c r="H20" s="87"/>
      <c r="I20" s="53"/>
      <c r="J20" s="98"/>
      <c r="K20" s="74"/>
      <c r="L20" s="27" t="str">
        <f t="shared" si="0"/>
        <v/>
      </c>
      <c r="M20" s="37">
        <f t="shared" si="1"/>
        <v>0</v>
      </c>
    </row>
    <row r="21" spans="1:26" ht="44.1" customHeight="1" x14ac:dyDescent="0.25">
      <c r="A21" s="54" t="s">
        <v>22</v>
      </c>
      <c r="B21" s="55" t="s">
        <v>63</v>
      </c>
      <c r="C21" s="56" t="s">
        <v>79</v>
      </c>
      <c r="D21" s="57" t="s">
        <v>61</v>
      </c>
      <c r="E21" s="58" t="s">
        <v>114</v>
      </c>
      <c r="F21" s="117" t="s">
        <v>60</v>
      </c>
      <c r="G21" s="117"/>
      <c r="H21" s="42"/>
      <c r="I21" s="59"/>
      <c r="J21" s="99"/>
      <c r="K21" s="75"/>
      <c r="L21" s="27" t="str">
        <f t="shared" si="0"/>
        <v/>
      </c>
      <c r="M21" s="37">
        <f t="shared" si="1"/>
        <v>0</v>
      </c>
    </row>
    <row r="22" spans="1:26" ht="44.1" customHeight="1" x14ac:dyDescent="0.25">
      <c r="A22" s="45" t="s">
        <v>126</v>
      </c>
      <c r="B22" s="68">
        <v>45253</v>
      </c>
      <c r="C22" s="46" t="s">
        <v>67</v>
      </c>
      <c r="D22" s="51" t="s">
        <v>66</v>
      </c>
      <c r="E22" s="52" t="s">
        <v>19</v>
      </c>
      <c r="F22" s="119" t="s">
        <v>65</v>
      </c>
      <c r="G22" s="120"/>
      <c r="H22" s="87"/>
      <c r="I22" s="53"/>
      <c r="J22" s="98"/>
      <c r="K22" s="76"/>
      <c r="L22" s="27" t="str">
        <f t="shared" si="0"/>
        <v/>
      </c>
      <c r="M22" s="37">
        <f t="shared" si="1"/>
        <v>0</v>
      </c>
    </row>
    <row r="23" spans="1:26" ht="44.1" customHeight="1" x14ac:dyDescent="0.25">
      <c r="A23" s="54" t="s">
        <v>22</v>
      </c>
      <c r="B23" s="55" t="s">
        <v>64</v>
      </c>
      <c r="C23" s="56" t="s">
        <v>122</v>
      </c>
      <c r="D23" s="57" t="s">
        <v>62</v>
      </c>
      <c r="E23" s="60" t="s">
        <v>114</v>
      </c>
      <c r="F23" s="117" t="s">
        <v>80</v>
      </c>
      <c r="G23" s="117" t="s">
        <v>39</v>
      </c>
      <c r="H23" s="42"/>
      <c r="I23" s="59"/>
      <c r="J23" s="99"/>
      <c r="K23" s="75"/>
      <c r="L23" s="27" t="str">
        <f t="shared" si="0"/>
        <v/>
      </c>
      <c r="M23" s="37">
        <f t="shared" si="1"/>
        <v>0</v>
      </c>
    </row>
    <row r="24" spans="1:26" ht="44.1" customHeight="1" x14ac:dyDescent="0.25">
      <c r="A24" s="45" t="s">
        <v>126</v>
      </c>
      <c r="B24" s="82">
        <v>45260</v>
      </c>
      <c r="C24" s="50" t="s">
        <v>136</v>
      </c>
      <c r="D24" s="51" t="s">
        <v>68</v>
      </c>
      <c r="E24" s="52" t="s">
        <v>115</v>
      </c>
      <c r="F24" s="64" t="s">
        <v>137</v>
      </c>
      <c r="G24" s="64" t="s">
        <v>117</v>
      </c>
      <c r="H24" s="87"/>
      <c r="I24" s="53"/>
      <c r="J24" s="98"/>
      <c r="K24" s="76"/>
      <c r="L24" s="27" t="str">
        <f t="shared" si="0"/>
        <v/>
      </c>
      <c r="M24" s="37">
        <f t="shared" si="1"/>
        <v>0</v>
      </c>
    </row>
    <row r="25" spans="1:26" ht="44.1" customHeight="1" x14ac:dyDescent="0.25">
      <c r="A25" s="45" t="s">
        <v>126</v>
      </c>
      <c r="B25" s="68">
        <v>45267</v>
      </c>
      <c r="C25" s="46" t="s">
        <v>69</v>
      </c>
      <c r="D25" s="51" t="s">
        <v>71</v>
      </c>
      <c r="E25" s="52" t="s">
        <v>19</v>
      </c>
      <c r="F25" s="121" t="s">
        <v>70</v>
      </c>
      <c r="G25" s="122"/>
      <c r="H25" s="87"/>
      <c r="I25" s="53"/>
      <c r="J25" s="98"/>
      <c r="K25" s="76"/>
      <c r="L25" s="27" t="str">
        <f t="shared" si="0"/>
        <v/>
      </c>
      <c r="M25" s="37">
        <f t="shared" si="1"/>
        <v>0</v>
      </c>
    </row>
    <row r="26" spans="1:26" ht="44.1" customHeight="1" x14ac:dyDescent="0.25">
      <c r="A26" s="38" t="s">
        <v>22</v>
      </c>
      <c r="B26" s="79">
        <v>45271</v>
      </c>
      <c r="C26" s="39" t="s">
        <v>123</v>
      </c>
      <c r="D26" s="40" t="s">
        <v>81</v>
      </c>
      <c r="E26" s="41" t="s">
        <v>114</v>
      </c>
      <c r="F26" s="103" t="s">
        <v>131</v>
      </c>
      <c r="G26" s="103"/>
      <c r="H26" s="42"/>
      <c r="I26" s="43"/>
      <c r="J26" s="97"/>
      <c r="K26" s="77"/>
      <c r="L26" s="27" t="str">
        <f t="shared" si="0"/>
        <v/>
      </c>
      <c r="M26" s="37">
        <f t="shared" si="1"/>
        <v>0</v>
      </c>
    </row>
    <row r="27" spans="1:26" ht="44.1" customHeight="1" x14ac:dyDescent="0.25">
      <c r="A27" s="38" t="s">
        <v>22</v>
      </c>
      <c r="B27" s="79">
        <v>45278</v>
      </c>
      <c r="C27" s="39" t="s">
        <v>84</v>
      </c>
      <c r="D27" s="40" t="s">
        <v>83</v>
      </c>
      <c r="E27" s="41" t="s">
        <v>19</v>
      </c>
      <c r="F27" s="103" t="s">
        <v>85</v>
      </c>
      <c r="G27" s="103" t="s">
        <v>40</v>
      </c>
      <c r="H27" s="42"/>
      <c r="I27" s="43"/>
      <c r="J27" s="97"/>
      <c r="K27" s="72"/>
      <c r="L27" s="27" t="str">
        <f t="shared" si="0"/>
        <v/>
      </c>
      <c r="M27" s="37">
        <f t="shared" si="1"/>
        <v>0</v>
      </c>
    </row>
    <row r="28" spans="1:26" s="2" customFormat="1" ht="44.1" customHeight="1" x14ac:dyDescent="0.25">
      <c r="A28" s="45" t="s">
        <v>126</v>
      </c>
      <c r="B28" s="79">
        <v>45302</v>
      </c>
      <c r="C28" s="50" t="s">
        <v>86</v>
      </c>
      <c r="D28" s="51" t="s">
        <v>102</v>
      </c>
      <c r="E28" s="52" t="s">
        <v>113</v>
      </c>
      <c r="F28" s="101" t="s">
        <v>87</v>
      </c>
      <c r="G28" s="101"/>
      <c r="H28" s="87"/>
      <c r="I28" s="53"/>
      <c r="J28" s="98"/>
      <c r="K28" s="76"/>
      <c r="L28" s="27" t="str">
        <f t="shared" si="0"/>
        <v/>
      </c>
      <c r="M28" s="37">
        <f t="shared" si="1"/>
        <v>0</v>
      </c>
      <c r="N28" s="17"/>
      <c r="O28" s="17"/>
      <c r="P28" s="17"/>
      <c r="Q28" s="17"/>
      <c r="R28" s="17"/>
      <c r="S28" s="17"/>
      <c r="T28" s="85"/>
      <c r="U28" s="85"/>
      <c r="V28" s="85"/>
      <c r="W28" s="85"/>
      <c r="X28" s="85"/>
      <c r="Y28" s="85"/>
      <c r="Z28" s="85"/>
    </row>
    <row r="29" spans="1:26" ht="44.1" customHeight="1" x14ac:dyDescent="0.25">
      <c r="A29" s="45" t="s">
        <v>126</v>
      </c>
      <c r="B29" s="79">
        <v>45330</v>
      </c>
      <c r="C29" s="50" t="s">
        <v>88</v>
      </c>
      <c r="D29" s="51" t="s">
        <v>90</v>
      </c>
      <c r="E29" s="52" t="s">
        <v>113</v>
      </c>
      <c r="F29" s="101" t="s">
        <v>89</v>
      </c>
      <c r="G29" s="101"/>
      <c r="H29" s="87"/>
      <c r="I29" s="53"/>
      <c r="J29" s="98"/>
      <c r="K29" s="76"/>
      <c r="L29" s="27" t="str">
        <f t="shared" si="0"/>
        <v/>
      </c>
      <c r="M29" s="37">
        <f t="shared" si="1"/>
        <v>0</v>
      </c>
    </row>
    <row r="30" spans="1:26" ht="44.1" customHeight="1" x14ac:dyDescent="0.25">
      <c r="A30" s="38" t="s">
        <v>22</v>
      </c>
      <c r="B30" s="67">
        <v>45334</v>
      </c>
      <c r="C30" s="39" t="s">
        <v>134</v>
      </c>
      <c r="D30" s="40" t="s">
        <v>103</v>
      </c>
      <c r="E30" s="41" t="s">
        <v>114</v>
      </c>
      <c r="F30" s="103" t="s">
        <v>135</v>
      </c>
      <c r="G30" s="103" t="s">
        <v>39</v>
      </c>
      <c r="H30" s="42"/>
      <c r="I30" s="61"/>
      <c r="J30" s="97"/>
      <c r="K30" s="78"/>
      <c r="L30" s="27" t="str">
        <f>IF(H30="oui",A30,"")</f>
        <v/>
      </c>
      <c r="M30" s="37">
        <f>IF(H30="OUI",1,)</f>
        <v>0</v>
      </c>
    </row>
    <row r="31" spans="1:26" ht="44.1" customHeight="1" x14ac:dyDescent="0.25">
      <c r="A31" s="38" t="s">
        <v>22</v>
      </c>
      <c r="B31" s="79">
        <v>45362</v>
      </c>
      <c r="C31" s="39" t="s">
        <v>91</v>
      </c>
      <c r="D31" s="40" t="s">
        <v>125</v>
      </c>
      <c r="E31" s="41" t="s">
        <v>114</v>
      </c>
      <c r="F31" s="103" t="s">
        <v>92</v>
      </c>
      <c r="G31" s="103" t="s">
        <v>39</v>
      </c>
      <c r="H31" s="42"/>
      <c r="I31" s="61"/>
      <c r="J31" s="97"/>
      <c r="K31" s="78"/>
      <c r="L31" s="27" t="str">
        <f t="shared" si="0"/>
        <v/>
      </c>
      <c r="M31" s="37">
        <f t="shared" si="1"/>
        <v>0</v>
      </c>
    </row>
    <row r="32" spans="1:26" ht="44.1" customHeight="1" x14ac:dyDescent="0.25">
      <c r="A32" s="38" t="s">
        <v>22</v>
      </c>
      <c r="B32" s="79">
        <v>45376</v>
      </c>
      <c r="C32" s="39" t="s">
        <v>93</v>
      </c>
      <c r="D32" s="40" t="s">
        <v>94</v>
      </c>
      <c r="E32" s="41" t="s">
        <v>115</v>
      </c>
      <c r="F32" s="62" t="s">
        <v>95</v>
      </c>
      <c r="G32" s="62" t="s">
        <v>96</v>
      </c>
      <c r="H32" s="42"/>
      <c r="I32" s="61"/>
      <c r="J32" s="97"/>
      <c r="K32" s="78"/>
      <c r="L32" s="27" t="str">
        <f t="shared" si="0"/>
        <v/>
      </c>
      <c r="M32" s="37">
        <f t="shared" si="1"/>
        <v>0</v>
      </c>
    </row>
    <row r="33" spans="1:13" ht="44.1" customHeight="1" x14ac:dyDescent="0.25">
      <c r="A33" s="45" t="s">
        <v>126</v>
      </c>
      <c r="B33" s="79">
        <v>45393</v>
      </c>
      <c r="C33" s="50" t="s">
        <v>98</v>
      </c>
      <c r="D33" s="51" t="s">
        <v>99</v>
      </c>
      <c r="E33" s="52" t="s">
        <v>113</v>
      </c>
      <c r="F33" s="100" t="s">
        <v>97</v>
      </c>
      <c r="G33" s="100"/>
      <c r="H33" s="87"/>
      <c r="I33" s="53"/>
      <c r="J33" s="98"/>
      <c r="K33" s="76"/>
      <c r="L33" s="27" t="str">
        <f t="shared" si="0"/>
        <v/>
      </c>
      <c r="M33" s="37">
        <f t="shared" si="1"/>
        <v>0</v>
      </c>
    </row>
    <row r="34" spans="1:13" ht="44.1" customHeight="1" x14ac:dyDescent="0.25">
      <c r="A34" s="45" t="s">
        <v>126</v>
      </c>
      <c r="B34" s="79">
        <v>45414</v>
      </c>
      <c r="C34" s="50" t="s">
        <v>105</v>
      </c>
      <c r="D34" s="51" t="s">
        <v>106</v>
      </c>
      <c r="E34" s="52" t="s">
        <v>113</v>
      </c>
      <c r="F34" s="100" t="s">
        <v>107</v>
      </c>
      <c r="G34" s="100"/>
      <c r="H34" s="87"/>
      <c r="I34" s="53"/>
      <c r="J34" s="98"/>
      <c r="K34" s="76"/>
      <c r="L34" s="27" t="str">
        <f t="shared" si="0"/>
        <v/>
      </c>
      <c r="M34" s="37">
        <f t="shared" si="1"/>
        <v>0</v>
      </c>
    </row>
    <row r="35" spans="1:13" ht="44.1" customHeight="1" x14ac:dyDescent="0.25">
      <c r="A35" s="38" t="s">
        <v>22</v>
      </c>
      <c r="B35" s="79">
        <v>45418</v>
      </c>
      <c r="C35" s="39" t="s">
        <v>100</v>
      </c>
      <c r="D35" s="40" t="s">
        <v>104</v>
      </c>
      <c r="E35" s="41" t="s">
        <v>114</v>
      </c>
      <c r="F35" s="103" t="s">
        <v>101</v>
      </c>
      <c r="G35" s="103" t="s">
        <v>39</v>
      </c>
      <c r="H35" s="42"/>
      <c r="I35" s="61"/>
      <c r="J35" s="97"/>
      <c r="K35" s="78"/>
      <c r="L35" s="27" t="str">
        <f t="shared" si="0"/>
        <v/>
      </c>
      <c r="M35" s="37">
        <f t="shared" si="1"/>
        <v>0</v>
      </c>
    </row>
    <row r="36" spans="1:13" ht="44.1" customHeight="1" x14ac:dyDescent="0.25">
      <c r="A36" s="45" t="s">
        <v>126</v>
      </c>
      <c r="B36" s="79">
        <v>45456</v>
      </c>
      <c r="C36" s="50" t="s">
        <v>108</v>
      </c>
      <c r="D36" s="47" t="s">
        <v>109</v>
      </c>
      <c r="E36" s="48" t="s">
        <v>116</v>
      </c>
      <c r="F36" s="63" t="s">
        <v>110</v>
      </c>
      <c r="G36" s="63" t="s">
        <v>111</v>
      </c>
      <c r="H36" s="87"/>
      <c r="I36" s="49"/>
      <c r="J36" s="98"/>
      <c r="K36" s="73"/>
      <c r="L36" s="27" t="str">
        <f t="shared" si="0"/>
        <v/>
      </c>
      <c r="M36" s="37">
        <f t="shared" si="1"/>
        <v>0</v>
      </c>
    </row>
    <row r="37" spans="1:13" ht="44.1" customHeight="1" x14ac:dyDescent="0.25">
      <c r="A37" s="45" t="s">
        <v>126</v>
      </c>
      <c r="B37" s="67">
        <v>45097</v>
      </c>
      <c r="C37" s="46" t="s">
        <v>69</v>
      </c>
      <c r="D37" s="47" t="s">
        <v>112</v>
      </c>
      <c r="E37" s="48" t="s">
        <v>19</v>
      </c>
      <c r="F37" s="104" t="s">
        <v>41</v>
      </c>
      <c r="G37" s="104"/>
      <c r="H37" s="87"/>
      <c r="I37" s="49"/>
      <c r="J37" s="98"/>
      <c r="K37" s="73"/>
      <c r="L37" s="27" t="str">
        <f t="shared" si="0"/>
        <v/>
      </c>
      <c r="M37" s="37">
        <f t="shared" si="1"/>
        <v>0</v>
      </c>
    </row>
  </sheetData>
  <sheetProtection selectLockedCells="1"/>
  <dataConsolidate/>
  <mergeCells count="30">
    <mergeCell ref="F22:G22"/>
    <mergeCell ref="F29:G29"/>
    <mergeCell ref="F34:G34"/>
    <mergeCell ref="F35:G35"/>
    <mergeCell ref="F37:G37"/>
    <mergeCell ref="F25:G25"/>
    <mergeCell ref="F27:G27"/>
    <mergeCell ref="F30:G30"/>
    <mergeCell ref="F26:G26"/>
    <mergeCell ref="F31:G31"/>
    <mergeCell ref="F23:G23"/>
    <mergeCell ref="F28:G28"/>
    <mergeCell ref="F33:G33"/>
    <mergeCell ref="F19:G19"/>
    <mergeCell ref="F21:G21"/>
    <mergeCell ref="F16:G16"/>
    <mergeCell ref="F20:G20"/>
    <mergeCell ref="F18:G18"/>
    <mergeCell ref="C1:D1"/>
    <mergeCell ref="E2:G2"/>
    <mergeCell ref="H1:K1"/>
    <mergeCell ref="B2:C2"/>
    <mergeCell ref="A5:H5"/>
    <mergeCell ref="F14:G14"/>
    <mergeCell ref="F17:G17"/>
    <mergeCell ref="A7:C7"/>
    <mergeCell ref="F12:G12"/>
    <mergeCell ref="F10:G10"/>
    <mergeCell ref="F11:G11"/>
    <mergeCell ref="F15:G15"/>
  </mergeCells>
  <phoneticPr fontId="8" type="noConversion"/>
  <conditionalFormatting sqref="D4">
    <cfRule type="expression" dxfId="0" priority="1">
      <formula>$M$4&gt;9</formula>
    </cfRule>
  </conditionalFormatting>
  <dataValidations xWindow="847" yWindow="507" count="3">
    <dataValidation type="textLength" showInputMessage="1" showErrorMessage="1" sqref="E2 B2" xr:uid="{00000000-0002-0000-0000-000000000000}">
      <formula1>1</formula1>
      <formula2>50</formula2>
    </dataValidation>
    <dataValidation type="date" allowBlank="1" showInputMessage="1" showErrorMessage="1" errorTitle="La date des" error="Les différés peuvent être organisés 30 jours après le direct. " sqref="J22 J11:J20 J24:J37" xr:uid="{00000000-0002-0000-0000-000002000000}">
      <formula1>B11+2</formula1>
      <formula2>B11+30</formula2>
    </dataValidation>
    <dataValidation type="list" allowBlank="1" showInputMessage="1" showErrorMessage="1" error="réponse non conforme_x000a_" prompt="oui / non ou laisser vide_x000a_" sqref="H11:H37" xr:uid="{927246E2-E17D-4D76-AF2D-A096D368A7F0}">
      <formula1>choix</formula1>
    </dataValidation>
  </dataValidations>
  <hyperlinks>
    <hyperlink ref="C1" r:id="rId1" xr:uid="{00000000-0004-0000-0000-000000000000}"/>
  </hyperlinks>
  <pageMargins left="0.7" right="0.7" top="0.75" bottom="0.75" header="0.3" footer="0.3"/>
  <pageSetup paperSize="9" scale="40" orientation="portrait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E5" sqref="E5"/>
    </sheetView>
  </sheetViews>
  <sheetFormatPr baseColWidth="10" defaultColWidth="10.7109375" defaultRowHeight="15" x14ac:dyDescent="0.25"/>
  <cols>
    <col min="1" max="1" width="10.7109375" style="1"/>
    <col min="2" max="2" width="32" style="1" customWidth="1"/>
    <col min="3" max="3" width="26.7109375" style="1" customWidth="1"/>
    <col min="4" max="4" width="16.7109375" style="1" customWidth="1"/>
    <col min="5" max="16384" width="10.7109375" style="1"/>
  </cols>
  <sheetData>
    <row r="1" spans="1:6" x14ac:dyDescent="0.25">
      <c r="D1" s="1" t="s">
        <v>8</v>
      </c>
    </row>
    <row r="2" spans="1:6" x14ac:dyDescent="0.25">
      <c r="A2" s="1" t="s">
        <v>9</v>
      </c>
      <c r="B2" s="1" t="s">
        <v>24</v>
      </c>
      <c r="C2" s="1" t="s">
        <v>33</v>
      </c>
      <c r="D2" s="1" t="s">
        <v>3</v>
      </c>
      <c r="E2" s="1">
        <f>'Saisie prog saison 3'!M5</f>
        <v>0</v>
      </c>
    </row>
    <row r="3" spans="1:6" x14ac:dyDescent="0.25">
      <c r="A3" s="1" t="s">
        <v>10</v>
      </c>
      <c r="B3" s="1" t="s">
        <v>25</v>
      </c>
      <c r="C3" s="1" t="s">
        <v>33</v>
      </c>
      <c r="D3" s="1" t="s">
        <v>4</v>
      </c>
      <c r="E3" s="1">
        <f>'Saisie prog saison 3'!M7</f>
        <v>0</v>
      </c>
    </row>
    <row r="4" spans="1:6" x14ac:dyDescent="0.25">
      <c r="A4" s="1" t="s">
        <v>11</v>
      </c>
      <c r="B4" s="1" t="s">
        <v>27</v>
      </c>
      <c r="C4" s="1" t="s">
        <v>33</v>
      </c>
      <c r="D4" s="1" t="s">
        <v>5</v>
      </c>
      <c r="E4" s="1">
        <f>E2+E3</f>
        <v>0</v>
      </c>
    </row>
    <row r="5" spans="1:6" ht="45" x14ac:dyDescent="0.25">
      <c r="A5" s="1" t="s">
        <v>12</v>
      </c>
      <c r="B5" s="1" t="s">
        <v>2</v>
      </c>
      <c r="C5" s="1" t="s">
        <v>26</v>
      </c>
      <c r="D5" s="1" t="s">
        <v>6</v>
      </c>
      <c r="E5" s="1">
        <f>E4-15</f>
        <v>-15</v>
      </c>
    </row>
    <row r="6" spans="1:6" ht="17.100000000000001" customHeight="1" x14ac:dyDescent="0.25">
      <c r="A6" s="1" t="s">
        <v>13</v>
      </c>
      <c r="B6" s="1" t="s">
        <v>29</v>
      </c>
      <c r="C6" s="1" t="s">
        <v>28</v>
      </c>
      <c r="D6" s="1" t="s">
        <v>7</v>
      </c>
      <c r="E6" s="1">
        <f>E4</f>
        <v>0</v>
      </c>
    </row>
    <row r="10" spans="1:6" ht="30" x14ac:dyDescent="0.25">
      <c r="A10" s="1" t="s">
        <v>9</v>
      </c>
      <c r="B10" s="1" t="str">
        <f>IF(AND(E2&gt;=10,E3=0),C10,"")</f>
        <v/>
      </c>
      <c r="C10" s="1" t="s">
        <v>15</v>
      </c>
      <c r="D10" s="1">
        <v>720</v>
      </c>
      <c r="E10" s="1">
        <f>IF(B10="",0,D10)</f>
        <v>0</v>
      </c>
    </row>
    <row r="11" spans="1:6" ht="30" x14ac:dyDescent="0.25">
      <c r="A11" s="1" t="s">
        <v>10</v>
      </c>
      <c r="B11" s="1" t="str">
        <f>IF(AND(E3&gt;=10,E2=0),C11,"")</f>
        <v/>
      </c>
      <c r="C11" s="1" t="s">
        <v>16</v>
      </c>
      <c r="D11" s="1">
        <v>720</v>
      </c>
      <c r="E11" s="1">
        <f>IF(B11="",0,D11)</f>
        <v>0</v>
      </c>
    </row>
    <row r="12" spans="1:6" ht="30" x14ac:dyDescent="0.25">
      <c r="A12" s="1" t="s">
        <v>11</v>
      </c>
      <c r="B12" s="1" t="str">
        <f>(IF(AND(E4&gt;=10,AND(E4&lt;20,AND(E2&gt;0,AND(E3&gt;0)))),C12,""))</f>
        <v/>
      </c>
      <c r="C12" s="1" t="s">
        <v>14</v>
      </c>
      <c r="D12" s="1">
        <v>720</v>
      </c>
      <c r="E12" s="1">
        <f>IF(B12="",0,D12)</f>
        <v>0</v>
      </c>
    </row>
    <row r="13" spans="1:6" ht="30" x14ac:dyDescent="0.25">
      <c r="A13" s="1" t="s">
        <v>12</v>
      </c>
      <c r="B13" s="1" t="str">
        <f>(IF(AND(E5&gt;0,E5&lt;5),C13,""))</f>
        <v/>
      </c>
      <c r="C13" s="1" t="str">
        <f>CONCATENATE(" et ",E5," séance(s) supplémentaire(s)")</f>
        <v xml:space="preserve"> et -15 séance(s) supplémentaire(s)</v>
      </c>
      <c r="D13" s="1">
        <v>75</v>
      </c>
      <c r="E13" s="1">
        <f>IF(AND(E5&gt;0,E5&lt;5),D13*E5,)</f>
        <v>0</v>
      </c>
    </row>
    <row r="14" spans="1:6" ht="45" x14ac:dyDescent="0.25">
      <c r="A14" s="1" t="s">
        <v>13</v>
      </c>
      <c r="B14" s="1" t="str">
        <f>(IF(E6&gt;=20,C14,""))</f>
        <v/>
      </c>
      <c r="C14" s="1" t="s">
        <v>31</v>
      </c>
      <c r="D14" s="1">
        <f>D12+650</f>
        <v>1370</v>
      </c>
      <c r="E14" s="1">
        <f>IF(B14="",0,D14)</f>
        <v>0</v>
      </c>
    </row>
    <row r="15" spans="1:6" x14ac:dyDescent="0.25">
      <c r="E15" s="1">
        <f>SUM(E10:E14)</f>
        <v>0</v>
      </c>
      <c r="F15" s="1">
        <f>E15*1.2</f>
        <v>0</v>
      </c>
    </row>
  </sheetData>
  <phoneticPr fontId="8" type="noConversion"/>
  <pageMargins left="0.7" right="0.7" top="0.75" bottom="0.75" header="0.3" footer="0.3"/>
  <pageSetup paperSize="9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Saisie prog saison 3</vt:lpstr>
      <vt:lpstr>Feuil4</vt:lpstr>
      <vt:lpstr>'Saisie prog saison 3'!choix</vt:lpstr>
      <vt:lpstr>'Saisie prog saison 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VILLA</dc:creator>
  <cp:lastModifiedBy>Aurélie BORDIER</cp:lastModifiedBy>
  <cp:lastPrinted>2022-08-10T15:32:09Z</cp:lastPrinted>
  <dcterms:created xsi:type="dcterms:W3CDTF">2021-07-24T09:15:47Z</dcterms:created>
  <dcterms:modified xsi:type="dcterms:W3CDTF">2023-10-04T09:07:51Z</dcterms:modified>
</cp:coreProperties>
</file>